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28800" windowHeight="15960" tabRatio="500"/>
  </bookViews>
  <sheets>
    <sheet name="STAT-KPI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8" i="1" l="1"/>
  <c r="P16" i="1"/>
  <c r="P17" i="1"/>
  <c r="P9" i="1"/>
  <c r="P10" i="1"/>
  <c r="P11" i="1"/>
  <c r="P12" i="1"/>
  <c r="P8" i="1"/>
  <c r="E20" i="1"/>
  <c r="E15" i="1"/>
  <c r="E21" i="1"/>
  <c r="E22" i="1"/>
  <c r="E24" i="1"/>
  <c r="E25" i="1"/>
  <c r="E26" i="1"/>
  <c r="E27" i="1"/>
  <c r="E32" i="1"/>
  <c r="F20" i="1"/>
  <c r="F15" i="1"/>
  <c r="F21" i="1"/>
  <c r="F22" i="1"/>
  <c r="F24" i="1"/>
  <c r="F25" i="1"/>
  <c r="F26" i="1"/>
  <c r="F27" i="1"/>
  <c r="F32" i="1"/>
  <c r="G20" i="1"/>
  <c r="G15" i="1"/>
  <c r="G21" i="1"/>
  <c r="G22" i="1"/>
  <c r="G24" i="1"/>
  <c r="G25" i="1"/>
  <c r="G26" i="1"/>
  <c r="G27" i="1"/>
  <c r="G32" i="1"/>
  <c r="H20" i="1"/>
  <c r="H15" i="1"/>
  <c r="H21" i="1"/>
  <c r="H22" i="1"/>
  <c r="H24" i="1"/>
  <c r="H25" i="1"/>
  <c r="H26" i="1"/>
  <c r="H27" i="1"/>
  <c r="H32" i="1"/>
  <c r="I20" i="1"/>
  <c r="I15" i="1"/>
  <c r="I21" i="1"/>
  <c r="I22" i="1"/>
  <c r="I24" i="1"/>
  <c r="I25" i="1"/>
  <c r="I26" i="1"/>
  <c r="I27" i="1"/>
  <c r="I32" i="1"/>
  <c r="J20" i="1"/>
  <c r="J15" i="1"/>
  <c r="J21" i="1"/>
  <c r="J22" i="1"/>
  <c r="J24" i="1"/>
  <c r="J25" i="1"/>
  <c r="J26" i="1"/>
  <c r="J27" i="1"/>
  <c r="J32" i="1"/>
  <c r="K20" i="1"/>
  <c r="K15" i="1"/>
  <c r="K21" i="1"/>
  <c r="K22" i="1"/>
  <c r="K24" i="1"/>
  <c r="K25" i="1"/>
  <c r="K26" i="1"/>
  <c r="K27" i="1"/>
  <c r="K32" i="1"/>
  <c r="L20" i="1"/>
  <c r="L15" i="1"/>
  <c r="L21" i="1"/>
  <c r="L22" i="1"/>
  <c r="L24" i="1"/>
  <c r="L25" i="1"/>
  <c r="L26" i="1"/>
  <c r="L27" i="1"/>
  <c r="L32" i="1"/>
  <c r="M20" i="1"/>
  <c r="M15" i="1"/>
  <c r="M21" i="1"/>
  <c r="M22" i="1"/>
  <c r="M24" i="1"/>
  <c r="M25" i="1"/>
  <c r="M26" i="1"/>
  <c r="M27" i="1"/>
  <c r="M32" i="1"/>
  <c r="N20" i="1"/>
  <c r="N15" i="1"/>
  <c r="N21" i="1"/>
  <c r="N22" i="1"/>
  <c r="N24" i="1"/>
  <c r="N25" i="1"/>
  <c r="N26" i="1"/>
  <c r="N27" i="1"/>
  <c r="N32" i="1"/>
  <c r="O20" i="1"/>
  <c r="O15" i="1"/>
  <c r="O21" i="1"/>
  <c r="O22" i="1"/>
  <c r="O24" i="1"/>
  <c r="O25" i="1"/>
  <c r="O26" i="1"/>
  <c r="O27" i="1"/>
  <c r="O32" i="1"/>
  <c r="E30" i="1"/>
  <c r="F30" i="1"/>
  <c r="G30" i="1"/>
  <c r="H30" i="1"/>
  <c r="I30" i="1"/>
  <c r="J30" i="1"/>
  <c r="K30" i="1"/>
  <c r="L30" i="1"/>
  <c r="M30" i="1"/>
  <c r="N30" i="1"/>
  <c r="O30" i="1"/>
  <c r="P30" i="1"/>
  <c r="D30" i="1"/>
  <c r="P29" i="1"/>
  <c r="E9" i="1"/>
  <c r="E10" i="1"/>
  <c r="E11" i="1"/>
  <c r="F9" i="1"/>
  <c r="F10" i="1"/>
  <c r="F11" i="1"/>
  <c r="G9" i="1"/>
  <c r="G10" i="1"/>
  <c r="G11" i="1"/>
  <c r="H9" i="1"/>
  <c r="H10" i="1"/>
  <c r="H11" i="1"/>
  <c r="I9" i="1"/>
  <c r="I10" i="1"/>
  <c r="I11" i="1"/>
  <c r="J9" i="1"/>
  <c r="J10" i="1"/>
  <c r="J11" i="1"/>
  <c r="K9" i="1"/>
  <c r="K10" i="1"/>
  <c r="K11" i="1"/>
  <c r="L9" i="1"/>
  <c r="L10" i="1"/>
  <c r="L11" i="1"/>
  <c r="M9" i="1"/>
  <c r="M10" i="1"/>
  <c r="M11" i="1"/>
  <c r="N9" i="1"/>
  <c r="N10" i="1"/>
  <c r="N11" i="1"/>
  <c r="O9" i="1"/>
  <c r="O10" i="1"/>
  <c r="O11" i="1"/>
  <c r="D9" i="1"/>
  <c r="D10" i="1"/>
  <c r="D11" i="1"/>
  <c r="P7" i="1"/>
  <c r="E16" i="1"/>
  <c r="F16" i="1"/>
  <c r="G16" i="1"/>
  <c r="H16" i="1"/>
  <c r="I16" i="1"/>
  <c r="J16" i="1"/>
  <c r="K16" i="1"/>
  <c r="L16" i="1"/>
  <c r="M16" i="1"/>
  <c r="N16" i="1"/>
  <c r="O16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D20" i="1"/>
  <c r="D15" i="1"/>
  <c r="D21" i="1"/>
  <c r="D22" i="1"/>
  <c r="D24" i="1"/>
  <c r="P24" i="1"/>
  <c r="P21" i="1"/>
  <c r="P22" i="1"/>
  <c r="P20" i="1"/>
  <c r="P15" i="1"/>
  <c r="D16" i="1"/>
  <c r="D14" i="1"/>
  <c r="P14" i="1"/>
  <c r="D25" i="1"/>
  <c r="D26" i="1"/>
  <c r="D27" i="1"/>
  <c r="P27" i="1"/>
  <c r="D32" i="1"/>
  <c r="P32" i="1"/>
  <c r="P25" i="1"/>
  <c r="P26" i="1"/>
  <c r="D17" i="1"/>
</calcChain>
</file>

<file path=xl/sharedStrings.xml><?xml version="1.0" encoding="utf-8"?>
<sst xmlns="http://schemas.openxmlformats.org/spreadsheetml/2006/main" count="28" uniqueCount="27">
  <si>
    <t># of Properties</t>
  </si>
  <si>
    <t>Gross Rental Revenue</t>
  </si>
  <si>
    <t>Total Available Nights</t>
  </si>
  <si>
    <t>Owner/Maintenecae Use Nights</t>
  </si>
  <si>
    <t>Guest Occupied Nights</t>
  </si>
  <si>
    <t>Occupancy %</t>
  </si>
  <si>
    <t>Average Daily Rate (Guest nights only)</t>
  </si>
  <si>
    <t>Management Commissions</t>
  </si>
  <si>
    <t>Commission Per Property</t>
  </si>
  <si>
    <t>Net Available Nights</t>
  </si>
  <si>
    <t>Financial Pro-Forma</t>
  </si>
  <si>
    <t>Twelve Month Period</t>
  </si>
  <si>
    <t>Total</t>
  </si>
  <si>
    <t>Payments to Owners</t>
  </si>
  <si>
    <t>Service Fee Revenue</t>
  </si>
  <si>
    <t>Damage Waiver</t>
  </si>
  <si>
    <t>Trip Insurance</t>
  </si>
  <si>
    <t>Total Management Commissions</t>
  </si>
  <si>
    <t>Total Service Fees</t>
  </si>
  <si>
    <t>Average Length of Stay</t>
  </si>
  <si>
    <t>Number of Reservations</t>
  </si>
  <si>
    <t>Other Revenue</t>
  </si>
  <si>
    <t>Total Other Revenue</t>
  </si>
  <si>
    <t>Total Revenue</t>
  </si>
  <si>
    <t>Weatherby Consulting, LLC</t>
  </si>
  <si>
    <t>Yellowed sections are input sections and should be customized to your company</t>
  </si>
  <si>
    <t>Gray sections are formula and do not require any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</si>
</sst>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0.0%"/>
    <numFmt numFmtId="169" formatCode="[$-409]mmmmm;@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12"/>
      <name val="Calibri"/>
      <scheme val="minor"/>
    </font>
    <font>
      <sz val="12"/>
      <name val="Verdana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/>
    <xf numFmtId="167" fontId="1" fillId="4" borderId="1" xfId="1" applyNumberFormat="1" applyFont="1" applyFill="1" applyBorder="1" applyAlignment="1">
      <alignment horizontal="center"/>
    </xf>
    <xf numFmtId="37" fontId="1" fillId="3" borderId="1" xfId="2" applyNumberFormat="1" applyFont="1" applyFill="1" applyBorder="1" applyAlignment="1">
      <alignment horizontal="right"/>
    </xf>
    <xf numFmtId="0" fontId="0" fillId="2" borderId="0" xfId="0" applyFont="1" applyFill="1"/>
    <xf numFmtId="167" fontId="1" fillId="3" borderId="1" xfId="1" applyNumberFormat="1" applyFont="1" applyFill="1" applyBorder="1" applyAlignment="1">
      <alignment horizontal="center"/>
    </xf>
    <xf numFmtId="168" fontId="1" fillId="3" borderId="1" xfId="3" applyNumberFormat="1" applyFont="1" applyFill="1" applyBorder="1" applyAlignment="1">
      <alignment horizontal="center"/>
    </xf>
    <xf numFmtId="164" fontId="1" fillId="3" borderId="1" xfId="2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6" fontId="1" fillId="3" borderId="1" xfId="2" applyNumberFormat="1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69" fontId="2" fillId="3" borderId="1" xfId="0" applyNumberFormat="1" applyFont="1" applyFill="1" applyBorder="1" applyAlignment="1">
      <alignment horizontal="center"/>
    </xf>
    <xf numFmtId="167" fontId="7" fillId="4" borderId="1" xfId="1" applyNumberFormat="1" applyFont="1" applyFill="1" applyBorder="1" applyAlignment="1">
      <alignment horizontal="center"/>
    </xf>
    <xf numFmtId="166" fontId="1" fillId="4" borderId="1" xfId="2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167" fontId="8" fillId="4" borderId="3" xfId="1" applyNumberFormat="1" applyFont="1" applyFill="1" applyBorder="1" applyAlignment="1">
      <alignment horizontal="right"/>
    </xf>
    <xf numFmtId="167" fontId="8" fillId="4" borderId="4" xfId="1" applyNumberFormat="1" applyFont="1" applyFill="1" applyBorder="1" applyAlignment="1">
      <alignment horizontal="left"/>
    </xf>
    <xf numFmtId="167" fontId="8" fillId="4" borderId="4" xfId="1" applyNumberFormat="1" applyFont="1" applyFill="1" applyBorder="1" applyAlignment="1">
      <alignment horizontal="center"/>
    </xf>
    <xf numFmtId="167" fontId="8" fillId="4" borderId="5" xfId="1" applyNumberFormat="1" applyFont="1" applyFill="1" applyBorder="1" applyAlignment="1">
      <alignment horizontal="center"/>
    </xf>
    <xf numFmtId="167" fontId="8" fillId="5" borderId="3" xfId="1" applyNumberFormat="1" applyFont="1" applyFill="1" applyBorder="1" applyAlignment="1">
      <alignment horizontal="right"/>
    </xf>
    <xf numFmtId="167" fontId="8" fillId="5" borderId="4" xfId="1" applyNumberFormat="1" applyFont="1" applyFill="1" applyBorder="1" applyAlignment="1">
      <alignment horizontal="left"/>
    </xf>
    <xf numFmtId="167" fontId="8" fillId="5" borderId="4" xfId="1" applyNumberFormat="1" applyFont="1" applyFill="1" applyBorder="1" applyAlignment="1">
      <alignment horizontal="center"/>
    </xf>
    <xf numFmtId="167" fontId="8" fillId="5" borderId="5" xfId="1" applyNumberFormat="1" applyFont="1" applyFill="1" applyBorder="1" applyAlignment="1">
      <alignment horizontal="center"/>
    </xf>
    <xf numFmtId="167" fontId="0" fillId="4" borderId="0" xfId="1" applyNumberFormat="1" applyFont="1" applyFill="1"/>
    <xf numFmtId="166" fontId="0" fillId="5" borderId="0" xfId="0" applyNumberFormat="1" applyFont="1" applyFill="1"/>
    <xf numFmtId="167" fontId="0" fillId="5" borderId="0" xfId="1" applyNumberFormat="1" applyFont="1" applyFill="1"/>
    <xf numFmtId="165" fontId="3" fillId="4" borderId="0" xfId="1" applyFont="1" applyFill="1"/>
    <xf numFmtId="167" fontId="0" fillId="5" borderId="2" xfId="1" applyNumberFormat="1" applyFont="1" applyFill="1" applyBorder="1"/>
    <xf numFmtId="165" fontId="0" fillId="5" borderId="0" xfId="1" applyFont="1" applyFill="1"/>
  </cellXfs>
  <cellStyles count="64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Normal" xfId="0" builtinId="0"/>
    <cellStyle name="Percent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2"/>
  <sheetViews>
    <sheetView tabSelected="1" workbookViewId="0">
      <pane xSplit="18" ySplit="16" topLeftCell="T17" activePane="bottomRight" state="frozen"/>
      <selection pane="topRight" activeCell="S1" sqref="S1"/>
      <selection pane="bottomLeft" activeCell="A17" sqref="A17"/>
      <selection pane="bottomRight" activeCell="N23" sqref="N23"/>
    </sheetView>
  </sheetViews>
  <sheetFormatPr baseColWidth="10" defaultColWidth="8.83203125" defaultRowHeight="18" x14ac:dyDescent="0"/>
  <cols>
    <col min="1" max="1" width="2.6640625" style="4" customWidth="1"/>
    <col min="2" max="2" width="3.6640625" style="4" customWidth="1"/>
    <col min="3" max="3" width="33" style="4" customWidth="1"/>
    <col min="4" max="6" width="14.1640625" style="4" bestFit="1" customWidth="1"/>
    <col min="7" max="15" width="14.1640625" style="4" customWidth="1"/>
    <col min="16" max="16" width="12.5" style="4" bestFit="1" customWidth="1"/>
    <col min="17" max="17" width="2.33203125" style="4" customWidth="1"/>
    <col min="18" max="39" width="15.1640625" style="4" customWidth="1"/>
    <col min="40" max="41" width="14.5" style="4" bestFit="1" customWidth="1"/>
    <col min="42" max="42" width="19.5" style="4" bestFit="1" customWidth="1"/>
    <col min="43" max="16384" width="8.83203125" style="4"/>
  </cols>
  <sheetData>
    <row r="1" spans="1:42" ht="19" thickBot="1">
      <c r="A1" s="1" t="s">
        <v>24</v>
      </c>
      <c r="B1" s="2"/>
      <c r="C1" s="2"/>
      <c r="D1" s="2"/>
      <c r="E1" s="21"/>
      <c r="F1" s="22" t="s">
        <v>25</v>
      </c>
      <c r="G1" s="23"/>
      <c r="H1" s="23"/>
      <c r="I1" s="23"/>
      <c r="J1" s="23"/>
      <c r="K1" s="23"/>
      <c r="L1" s="23"/>
      <c r="M1" s="24"/>
      <c r="N1" s="2"/>
      <c r="O1" s="2"/>
      <c r="P1" s="3"/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</row>
    <row r="2" spans="1:42" ht="19" thickBot="1">
      <c r="A2" s="1" t="s">
        <v>10</v>
      </c>
      <c r="B2" s="2"/>
      <c r="C2" s="2"/>
      <c r="D2" s="2"/>
      <c r="E2" s="25"/>
      <c r="F2" s="26" t="s">
        <v>26</v>
      </c>
      <c r="G2" s="27"/>
      <c r="H2" s="27"/>
      <c r="I2" s="27"/>
      <c r="J2" s="27"/>
      <c r="K2" s="27"/>
      <c r="L2" s="27"/>
      <c r="M2" s="28"/>
      <c r="N2" s="2"/>
      <c r="O2" s="2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/>
      <c r="AO2" s="3"/>
      <c r="AP2" s="3"/>
    </row>
    <row r="3" spans="1:42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3"/>
      <c r="AO3" s="3"/>
      <c r="AP3" s="3"/>
    </row>
    <row r="4" spans="1:4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3"/>
      <c r="AO4" s="3"/>
      <c r="AP4" s="3"/>
    </row>
    <row r="6" spans="1:42">
      <c r="C6" s="16" t="s">
        <v>11</v>
      </c>
      <c r="D6" s="17">
        <v>41640</v>
      </c>
      <c r="E6" s="17">
        <v>41671</v>
      </c>
      <c r="F6" s="17">
        <v>41699</v>
      </c>
      <c r="G6" s="17">
        <v>41730</v>
      </c>
      <c r="H6" s="17">
        <v>41760</v>
      </c>
      <c r="I6" s="17">
        <v>41791</v>
      </c>
      <c r="J6" s="17">
        <v>41821</v>
      </c>
      <c r="K6" s="17">
        <v>41852</v>
      </c>
      <c r="L6" s="17">
        <v>41883</v>
      </c>
      <c r="M6" s="17">
        <v>41913</v>
      </c>
      <c r="N6" s="17">
        <v>41944</v>
      </c>
      <c r="O6" s="17">
        <v>41974</v>
      </c>
      <c r="P6" s="17" t="s">
        <v>12</v>
      </c>
    </row>
    <row r="7" spans="1:42">
      <c r="C7" s="14" t="s">
        <v>0</v>
      </c>
      <c r="D7" s="11">
        <v>25</v>
      </c>
      <c r="E7" s="11">
        <v>25</v>
      </c>
      <c r="F7" s="11">
        <v>25</v>
      </c>
      <c r="G7" s="11">
        <v>25</v>
      </c>
      <c r="H7" s="11">
        <v>25</v>
      </c>
      <c r="I7" s="11">
        <v>25</v>
      </c>
      <c r="J7" s="11">
        <v>25</v>
      </c>
      <c r="K7" s="11">
        <v>25</v>
      </c>
      <c r="L7" s="11">
        <v>25</v>
      </c>
      <c r="M7" s="11">
        <v>25</v>
      </c>
      <c r="N7" s="11">
        <v>25</v>
      </c>
      <c r="O7" s="11">
        <v>25</v>
      </c>
      <c r="P7" s="12">
        <f>O7</f>
        <v>25</v>
      </c>
    </row>
    <row r="8" spans="1:42">
      <c r="C8" s="14" t="s">
        <v>1</v>
      </c>
      <c r="D8" s="19">
        <v>28820.312499999996</v>
      </c>
      <c r="E8" s="19">
        <v>28820.312499999996</v>
      </c>
      <c r="F8" s="19">
        <v>28820.312499999996</v>
      </c>
      <c r="G8" s="19">
        <v>28820.312499999996</v>
      </c>
      <c r="H8" s="19">
        <v>28820.312499999996</v>
      </c>
      <c r="I8" s="19">
        <v>28820.312499999996</v>
      </c>
      <c r="J8" s="19">
        <v>28820.312499999996</v>
      </c>
      <c r="K8" s="19">
        <v>28820.312499999996</v>
      </c>
      <c r="L8" s="19">
        <v>28820.312499999996</v>
      </c>
      <c r="M8" s="19">
        <v>28820.312499999996</v>
      </c>
      <c r="N8" s="19">
        <v>28820.312499999996</v>
      </c>
      <c r="O8" s="19">
        <v>28820.312499999996</v>
      </c>
      <c r="P8" s="13">
        <f>SUM(D8:O8)</f>
        <v>345843.74999999994</v>
      </c>
    </row>
    <row r="9" spans="1:42">
      <c r="C9" s="14" t="s">
        <v>2</v>
      </c>
      <c r="D9" s="6">
        <f>D7*31</f>
        <v>775</v>
      </c>
      <c r="E9" s="6">
        <f t="shared" ref="E9:O9" si="0">E7*31</f>
        <v>775</v>
      </c>
      <c r="F9" s="6">
        <f t="shared" si="0"/>
        <v>775</v>
      </c>
      <c r="G9" s="6">
        <f t="shared" si="0"/>
        <v>775</v>
      </c>
      <c r="H9" s="6">
        <f t="shared" si="0"/>
        <v>775</v>
      </c>
      <c r="I9" s="6">
        <f t="shared" si="0"/>
        <v>775</v>
      </c>
      <c r="J9" s="6">
        <f t="shared" si="0"/>
        <v>775</v>
      </c>
      <c r="K9" s="6">
        <f t="shared" si="0"/>
        <v>775</v>
      </c>
      <c r="L9" s="6">
        <f t="shared" si="0"/>
        <v>775</v>
      </c>
      <c r="M9" s="6">
        <f t="shared" si="0"/>
        <v>775</v>
      </c>
      <c r="N9" s="6">
        <f t="shared" si="0"/>
        <v>775</v>
      </c>
      <c r="O9" s="6">
        <f t="shared" si="0"/>
        <v>775</v>
      </c>
      <c r="P9" s="8">
        <f t="shared" ref="P9:P12" si="1">SUM(D9:O9)</f>
        <v>9300</v>
      </c>
    </row>
    <row r="10" spans="1:42">
      <c r="C10" s="14" t="s">
        <v>3</v>
      </c>
      <c r="D10" s="5">
        <f>D9*0.15</f>
        <v>116.25</v>
      </c>
      <c r="E10" s="5">
        <f t="shared" ref="E10:O10" si="2">E9*0.15</f>
        <v>116.25</v>
      </c>
      <c r="F10" s="5">
        <f t="shared" si="2"/>
        <v>116.25</v>
      </c>
      <c r="G10" s="5">
        <f t="shared" si="2"/>
        <v>116.25</v>
      </c>
      <c r="H10" s="5">
        <f t="shared" si="2"/>
        <v>116.25</v>
      </c>
      <c r="I10" s="5">
        <f t="shared" si="2"/>
        <v>116.25</v>
      </c>
      <c r="J10" s="5">
        <f t="shared" si="2"/>
        <v>116.25</v>
      </c>
      <c r="K10" s="5">
        <f t="shared" si="2"/>
        <v>116.25</v>
      </c>
      <c r="L10" s="5">
        <f t="shared" si="2"/>
        <v>116.25</v>
      </c>
      <c r="M10" s="5">
        <f t="shared" si="2"/>
        <v>116.25</v>
      </c>
      <c r="N10" s="5">
        <f t="shared" si="2"/>
        <v>116.25</v>
      </c>
      <c r="O10" s="5">
        <f t="shared" si="2"/>
        <v>116.25</v>
      </c>
      <c r="P10" s="8">
        <f t="shared" si="1"/>
        <v>1395</v>
      </c>
    </row>
    <row r="11" spans="1:42">
      <c r="C11" s="15" t="s">
        <v>9</v>
      </c>
      <c r="D11" s="8">
        <f t="shared" ref="D11:O11" si="3">D9-D10</f>
        <v>658.75</v>
      </c>
      <c r="E11" s="8">
        <f t="shared" si="3"/>
        <v>658.75</v>
      </c>
      <c r="F11" s="8">
        <f t="shared" si="3"/>
        <v>658.75</v>
      </c>
      <c r="G11" s="8">
        <f t="shared" si="3"/>
        <v>658.75</v>
      </c>
      <c r="H11" s="8">
        <f t="shared" si="3"/>
        <v>658.75</v>
      </c>
      <c r="I11" s="8">
        <f t="shared" si="3"/>
        <v>658.75</v>
      </c>
      <c r="J11" s="8">
        <f t="shared" si="3"/>
        <v>658.75</v>
      </c>
      <c r="K11" s="8">
        <f t="shared" si="3"/>
        <v>658.75</v>
      </c>
      <c r="L11" s="8">
        <f t="shared" si="3"/>
        <v>658.75</v>
      </c>
      <c r="M11" s="8">
        <f t="shared" si="3"/>
        <v>658.75</v>
      </c>
      <c r="N11" s="8">
        <f t="shared" si="3"/>
        <v>658.75</v>
      </c>
      <c r="O11" s="8">
        <f t="shared" si="3"/>
        <v>658.75</v>
      </c>
      <c r="P11" s="8">
        <f t="shared" si="1"/>
        <v>7905</v>
      </c>
    </row>
    <row r="12" spans="1:42">
      <c r="C12" s="14" t="s">
        <v>4</v>
      </c>
      <c r="D12" s="5">
        <v>230.56249999999997</v>
      </c>
      <c r="E12" s="5">
        <v>230.56249999999997</v>
      </c>
      <c r="F12" s="5">
        <v>230.56249999999997</v>
      </c>
      <c r="G12" s="5">
        <v>230.56249999999997</v>
      </c>
      <c r="H12" s="5">
        <v>230.56249999999997</v>
      </c>
      <c r="I12" s="5">
        <v>230.56249999999997</v>
      </c>
      <c r="J12" s="5">
        <v>230.56249999999997</v>
      </c>
      <c r="K12" s="5">
        <v>230.56249999999997</v>
      </c>
      <c r="L12" s="5">
        <v>230.56249999999997</v>
      </c>
      <c r="M12" s="5">
        <v>230.56249999999997</v>
      </c>
      <c r="N12" s="5">
        <v>230.56249999999997</v>
      </c>
      <c r="O12" s="5">
        <v>230.56249999999997</v>
      </c>
      <c r="P12" s="8">
        <f t="shared" si="1"/>
        <v>2766.7499999999995</v>
      </c>
    </row>
    <row r="13" spans="1:42">
      <c r="C13" s="14" t="s">
        <v>5</v>
      </c>
      <c r="D13" s="9">
        <f t="shared" ref="D13:O13" si="4">D12/D11</f>
        <v>0.35</v>
      </c>
      <c r="E13" s="9">
        <f t="shared" si="4"/>
        <v>0.35</v>
      </c>
      <c r="F13" s="9">
        <f t="shared" si="4"/>
        <v>0.35</v>
      </c>
      <c r="G13" s="9">
        <f t="shared" si="4"/>
        <v>0.35</v>
      </c>
      <c r="H13" s="9">
        <f t="shared" si="4"/>
        <v>0.35</v>
      </c>
      <c r="I13" s="9">
        <f t="shared" si="4"/>
        <v>0.35</v>
      </c>
      <c r="J13" s="9">
        <f t="shared" si="4"/>
        <v>0.35</v>
      </c>
      <c r="K13" s="9">
        <f t="shared" si="4"/>
        <v>0.35</v>
      </c>
      <c r="L13" s="9">
        <f t="shared" si="4"/>
        <v>0.35</v>
      </c>
      <c r="M13" s="9">
        <f t="shared" si="4"/>
        <v>0.35</v>
      </c>
      <c r="N13" s="9">
        <f t="shared" si="4"/>
        <v>0.35</v>
      </c>
      <c r="O13" s="9">
        <f t="shared" si="4"/>
        <v>0.35</v>
      </c>
      <c r="P13" s="9">
        <f>P12/P11</f>
        <v>0.34999999999999992</v>
      </c>
    </row>
    <row r="14" spans="1:42">
      <c r="C14" s="14" t="s">
        <v>6</v>
      </c>
      <c r="D14" s="10">
        <f>D8/D12</f>
        <v>125</v>
      </c>
      <c r="E14" s="10">
        <v>125</v>
      </c>
      <c r="F14" s="10">
        <v>125</v>
      </c>
      <c r="G14" s="10">
        <v>125</v>
      </c>
      <c r="H14" s="10">
        <v>125</v>
      </c>
      <c r="I14" s="10">
        <v>125</v>
      </c>
      <c r="J14" s="10">
        <v>125</v>
      </c>
      <c r="K14" s="10">
        <v>125</v>
      </c>
      <c r="L14" s="10">
        <v>125</v>
      </c>
      <c r="M14" s="10">
        <v>125</v>
      </c>
      <c r="N14" s="10">
        <v>125</v>
      </c>
      <c r="O14" s="10">
        <v>125</v>
      </c>
      <c r="P14" s="10">
        <f>P8/P12</f>
        <v>125</v>
      </c>
    </row>
    <row r="15" spans="1:42">
      <c r="C15" s="14" t="s">
        <v>7</v>
      </c>
      <c r="D15" s="18">
        <f>D8*0.25</f>
        <v>7205.0781249999991</v>
      </c>
      <c r="E15" s="18">
        <f t="shared" ref="E15:O15" si="5">E8*0.25</f>
        <v>7205.0781249999991</v>
      </c>
      <c r="F15" s="18">
        <f t="shared" si="5"/>
        <v>7205.0781249999991</v>
      </c>
      <c r="G15" s="18">
        <f t="shared" si="5"/>
        <v>7205.0781249999991</v>
      </c>
      <c r="H15" s="18">
        <f t="shared" si="5"/>
        <v>7205.0781249999991</v>
      </c>
      <c r="I15" s="18">
        <f t="shared" si="5"/>
        <v>7205.0781249999991</v>
      </c>
      <c r="J15" s="18">
        <f t="shared" si="5"/>
        <v>7205.0781249999991</v>
      </c>
      <c r="K15" s="18">
        <f t="shared" si="5"/>
        <v>7205.0781249999991</v>
      </c>
      <c r="L15" s="18">
        <f t="shared" si="5"/>
        <v>7205.0781249999991</v>
      </c>
      <c r="M15" s="18">
        <f t="shared" si="5"/>
        <v>7205.0781249999991</v>
      </c>
      <c r="N15" s="18">
        <f t="shared" si="5"/>
        <v>7205.0781249999991</v>
      </c>
      <c r="O15" s="18">
        <f t="shared" si="5"/>
        <v>7205.0781249999991</v>
      </c>
      <c r="P15" s="13">
        <f t="shared" ref="P15" si="6">SUM(D15:O15)</f>
        <v>86460.937499999985</v>
      </c>
    </row>
    <row r="16" spans="1:42">
      <c r="C16" s="14" t="s">
        <v>8</v>
      </c>
      <c r="D16" s="8">
        <f>D15/D7</f>
        <v>288.20312499999994</v>
      </c>
      <c r="E16" s="8">
        <f t="shared" ref="E16:P16" si="7">E15/E7</f>
        <v>288.20312499999994</v>
      </c>
      <c r="F16" s="8">
        <f t="shared" si="7"/>
        <v>288.20312499999994</v>
      </c>
      <c r="G16" s="8">
        <f t="shared" si="7"/>
        <v>288.20312499999994</v>
      </c>
      <c r="H16" s="8">
        <f t="shared" si="7"/>
        <v>288.20312499999994</v>
      </c>
      <c r="I16" s="8">
        <f t="shared" si="7"/>
        <v>288.20312499999994</v>
      </c>
      <c r="J16" s="8">
        <f t="shared" si="7"/>
        <v>288.20312499999994</v>
      </c>
      <c r="K16" s="8">
        <f t="shared" si="7"/>
        <v>288.20312499999994</v>
      </c>
      <c r="L16" s="8">
        <f t="shared" si="7"/>
        <v>288.20312499999994</v>
      </c>
      <c r="M16" s="8">
        <f t="shared" si="7"/>
        <v>288.20312499999994</v>
      </c>
      <c r="N16" s="8">
        <f t="shared" si="7"/>
        <v>288.20312499999994</v>
      </c>
      <c r="O16" s="8">
        <f t="shared" si="7"/>
        <v>288.20312499999994</v>
      </c>
      <c r="P16" s="8">
        <f>O16</f>
        <v>288.20312499999994</v>
      </c>
    </row>
    <row r="17" spans="3:16">
      <c r="C17" s="14" t="s">
        <v>19</v>
      </c>
      <c r="D17" s="8">
        <f>D12/D18</f>
        <v>6.067434210526315</v>
      </c>
      <c r="E17" s="8">
        <v>6</v>
      </c>
      <c r="F17" s="8">
        <v>6</v>
      </c>
      <c r="G17" s="8">
        <v>6</v>
      </c>
      <c r="H17" s="8">
        <v>6</v>
      </c>
      <c r="I17" s="8">
        <v>6</v>
      </c>
      <c r="J17" s="8">
        <v>6</v>
      </c>
      <c r="K17" s="8">
        <v>6</v>
      </c>
      <c r="L17" s="8">
        <v>6</v>
      </c>
      <c r="M17" s="8">
        <v>6</v>
      </c>
      <c r="N17" s="8">
        <v>6</v>
      </c>
      <c r="O17" s="8">
        <v>6</v>
      </c>
      <c r="P17" s="8">
        <f>O17</f>
        <v>6</v>
      </c>
    </row>
    <row r="18" spans="3:16">
      <c r="C18" s="14" t="s">
        <v>20</v>
      </c>
      <c r="D18" s="18">
        <v>38</v>
      </c>
      <c r="E18" s="18">
        <v>38</v>
      </c>
      <c r="F18" s="18">
        <v>38</v>
      </c>
      <c r="G18" s="18">
        <v>38</v>
      </c>
      <c r="H18" s="18">
        <v>38</v>
      </c>
      <c r="I18" s="18">
        <v>38</v>
      </c>
      <c r="J18" s="18">
        <v>38</v>
      </c>
      <c r="K18" s="18">
        <v>38</v>
      </c>
      <c r="L18" s="18">
        <v>38</v>
      </c>
      <c r="M18" s="18">
        <v>38</v>
      </c>
      <c r="N18" s="18">
        <v>38</v>
      </c>
      <c r="O18" s="18">
        <v>38</v>
      </c>
      <c r="P18" s="8">
        <f>SUM(D18:O18)</f>
        <v>456</v>
      </c>
    </row>
    <row r="20" spans="3:16">
      <c r="C20" s="7" t="s">
        <v>1</v>
      </c>
      <c r="D20" s="30">
        <f>D8</f>
        <v>28820.312499999996</v>
      </c>
      <c r="E20" s="30">
        <f t="shared" ref="E20:O20" si="8">E8</f>
        <v>28820.312499999996</v>
      </c>
      <c r="F20" s="30">
        <f t="shared" si="8"/>
        <v>28820.312499999996</v>
      </c>
      <c r="G20" s="30">
        <f t="shared" si="8"/>
        <v>28820.312499999996</v>
      </c>
      <c r="H20" s="30">
        <f t="shared" si="8"/>
        <v>28820.312499999996</v>
      </c>
      <c r="I20" s="30">
        <f t="shared" si="8"/>
        <v>28820.312499999996</v>
      </c>
      <c r="J20" s="30">
        <f t="shared" si="8"/>
        <v>28820.312499999996</v>
      </c>
      <c r="K20" s="30">
        <f t="shared" si="8"/>
        <v>28820.312499999996</v>
      </c>
      <c r="L20" s="30">
        <f t="shared" si="8"/>
        <v>28820.312499999996</v>
      </c>
      <c r="M20" s="30">
        <f t="shared" si="8"/>
        <v>28820.312499999996</v>
      </c>
      <c r="N20" s="30">
        <f t="shared" si="8"/>
        <v>28820.312499999996</v>
      </c>
      <c r="O20" s="30">
        <f t="shared" si="8"/>
        <v>28820.312499999996</v>
      </c>
      <c r="P20" s="30">
        <f>SUM(D20:O20)</f>
        <v>345843.74999999994</v>
      </c>
    </row>
    <row r="21" spans="3:16">
      <c r="C21" s="7" t="s">
        <v>13</v>
      </c>
      <c r="D21" s="31">
        <f t="shared" ref="D21:O21" si="9">D20-D15</f>
        <v>21615.234374999996</v>
      </c>
      <c r="E21" s="31">
        <f t="shared" si="9"/>
        <v>21615.234374999996</v>
      </c>
      <c r="F21" s="31">
        <f t="shared" si="9"/>
        <v>21615.234374999996</v>
      </c>
      <c r="G21" s="31">
        <f t="shared" si="9"/>
        <v>21615.234374999996</v>
      </c>
      <c r="H21" s="31">
        <f t="shared" si="9"/>
        <v>21615.234374999996</v>
      </c>
      <c r="I21" s="31">
        <f t="shared" si="9"/>
        <v>21615.234374999996</v>
      </c>
      <c r="J21" s="31">
        <f t="shared" si="9"/>
        <v>21615.234374999996</v>
      </c>
      <c r="K21" s="31">
        <f t="shared" si="9"/>
        <v>21615.234374999996</v>
      </c>
      <c r="L21" s="31">
        <f t="shared" si="9"/>
        <v>21615.234374999996</v>
      </c>
      <c r="M21" s="31">
        <f t="shared" si="9"/>
        <v>21615.234374999996</v>
      </c>
      <c r="N21" s="31">
        <f t="shared" si="9"/>
        <v>21615.234374999996</v>
      </c>
      <c r="O21" s="31">
        <f t="shared" si="9"/>
        <v>21615.234374999996</v>
      </c>
      <c r="P21" s="31">
        <f t="shared" ref="P21:P29" si="10">SUM(D21:O21)</f>
        <v>259382.81249999997</v>
      </c>
    </row>
    <row r="22" spans="3:16">
      <c r="C22" s="20" t="s">
        <v>17</v>
      </c>
      <c r="D22" s="33">
        <f>D20-D21</f>
        <v>7205.078125</v>
      </c>
      <c r="E22" s="33">
        <f t="shared" ref="E22:O22" si="11">E20-E21</f>
        <v>7205.078125</v>
      </c>
      <c r="F22" s="33">
        <f t="shared" si="11"/>
        <v>7205.078125</v>
      </c>
      <c r="G22" s="33">
        <f t="shared" si="11"/>
        <v>7205.078125</v>
      </c>
      <c r="H22" s="33">
        <f t="shared" si="11"/>
        <v>7205.078125</v>
      </c>
      <c r="I22" s="33">
        <f t="shared" si="11"/>
        <v>7205.078125</v>
      </c>
      <c r="J22" s="33">
        <f t="shared" si="11"/>
        <v>7205.078125</v>
      </c>
      <c r="K22" s="33">
        <f t="shared" si="11"/>
        <v>7205.078125</v>
      </c>
      <c r="L22" s="33">
        <f t="shared" si="11"/>
        <v>7205.078125</v>
      </c>
      <c r="M22" s="33">
        <f t="shared" si="11"/>
        <v>7205.078125</v>
      </c>
      <c r="N22" s="33">
        <f t="shared" si="11"/>
        <v>7205.078125</v>
      </c>
      <c r="O22" s="33">
        <f t="shared" si="11"/>
        <v>7205.078125</v>
      </c>
      <c r="P22" s="33">
        <f t="shared" si="10"/>
        <v>86460.9375</v>
      </c>
    </row>
    <row r="23" spans="3:16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3:16">
      <c r="C24" s="7" t="s">
        <v>14</v>
      </c>
      <c r="D24" s="29">
        <f>D20*0.03</f>
        <v>864.60937499999989</v>
      </c>
      <c r="E24" s="29">
        <f t="shared" ref="E24:O24" si="12">E20*0.03</f>
        <v>864.60937499999989</v>
      </c>
      <c r="F24" s="29">
        <f t="shared" si="12"/>
        <v>864.60937499999989</v>
      </c>
      <c r="G24" s="29">
        <f t="shared" si="12"/>
        <v>864.60937499999989</v>
      </c>
      <c r="H24" s="29">
        <f t="shared" si="12"/>
        <v>864.60937499999989</v>
      </c>
      <c r="I24" s="29">
        <f t="shared" si="12"/>
        <v>864.60937499999989</v>
      </c>
      <c r="J24" s="29">
        <f t="shared" si="12"/>
        <v>864.60937499999989</v>
      </c>
      <c r="K24" s="29">
        <f t="shared" si="12"/>
        <v>864.60937499999989</v>
      </c>
      <c r="L24" s="29">
        <f t="shared" si="12"/>
        <v>864.60937499999989</v>
      </c>
      <c r="M24" s="29">
        <f t="shared" si="12"/>
        <v>864.60937499999989</v>
      </c>
      <c r="N24" s="29">
        <f t="shared" si="12"/>
        <v>864.60937499999989</v>
      </c>
      <c r="O24" s="29">
        <f t="shared" si="12"/>
        <v>864.60937499999989</v>
      </c>
      <c r="P24" s="31">
        <f t="shared" si="10"/>
        <v>10375.312499999998</v>
      </c>
    </row>
    <row r="25" spans="3:16">
      <c r="C25" s="7" t="s">
        <v>15</v>
      </c>
      <c r="D25" s="29">
        <f>50*D18</f>
        <v>1900</v>
      </c>
      <c r="E25" s="29">
        <f t="shared" ref="E25:O25" si="13">50*E18</f>
        <v>1900</v>
      </c>
      <c r="F25" s="29">
        <f t="shared" si="13"/>
        <v>1900</v>
      </c>
      <c r="G25" s="29">
        <f t="shared" si="13"/>
        <v>1900</v>
      </c>
      <c r="H25" s="29">
        <f t="shared" si="13"/>
        <v>1900</v>
      </c>
      <c r="I25" s="29">
        <f t="shared" si="13"/>
        <v>1900</v>
      </c>
      <c r="J25" s="29">
        <f t="shared" si="13"/>
        <v>1900</v>
      </c>
      <c r="K25" s="29">
        <f t="shared" si="13"/>
        <v>1900</v>
      </c>
      <c r="L25" s="29">
        <f t="shared" si="13"/>
        <v>1900</v>
      </c>
      <c r="M25" s="29">
        <f t="shared" si="13"/>
        <v>1900</v>
      </c>
      <c r="N25" s="29">
        <f t="shared" si="13"/>
        <v>1900</v>
      </c>
      <c r="O25" s="29">
        <f t="shared" si="13"/>
        <v>1900</v>
      </c>
      <c r="P25" s="31">
        <f t="shared" si="10"/>
        <v>22800</v>
      </c>
    </row>
    <row r="26" spans="3:16">
      <c r="C26" s="7" t="s">
        <v>16</v>
      </c>
      <c r="D26" s="29">
        <f>D18*25</f>
        <v>950</v>
      </c>
      <c r="E26" s="29">
        <f t="shared" ref="E26:O26" si="14">E18*25</f>
        <v>950</v>
      </c>
      <c r="F26" s="29">
        <f t="shared" si="14"/>
        <v>950</v>
      </c>
      <c r="G26" s="29">
        <f t="shared" si="14"/>
        <v>950</v>
      </c>
      <c r="H26" s="29">
        <f t="shared" si="14"/>
        <v>950</v>
      </c>
      <c r="I26" s="29">
        <f t="shared" si="14"/>
        <v>950</v>
      </c>
      <c r="J26" s="29">
        <f t="shared" si="14"/>
        <v>950</v>
      </c>
      <c r="K26" s="29">
        <f t="shared" si="14"/>
        <v>950</v>
      </c>
      <c r="L26" s="29">
        <f t="shared" si="14"/>
        <v>950</v>
      </c>
      <c r="M26" s="29">
        <f t="shared" si="14"/>
        <v>950</v>
      </c>
      <c r="N26" s="29">
        <f t="shared" si="14"/>
        <v>950</v>
      </c>
      <c r="O26" s="29">
        <f t="shared" si="14"/>
        <v>950</v>
      </c>
      <c r="P26" s="31">
        <f t="shared" si="10"/>
        <v>11400</v>
      </c>
    </row>
    <row r="27" spans="3:16">
      <c r="C27" s="20" t="s">
        <v>18</v>
      </c>
      <c r="D27" s="33">
        <f>SUM(D24:D26)</f>
        <v>3714.609375</v>
      </c>
      <c r="E27" s="33">
        <f t="shared" ref="E27:O27" si="15">SUM(E24:E26)</f>
        <v>3714.609375</v>
      </c>
      <c r="F27" s="33">
        <f t="shared" si="15"/>
        <v>3714.609375</v>
      </c>
      <c r="G27" s="33">
        <f t="shared" si="15"/>
        <v>3714.609375</v>
      </c>
      <c r="H27" s="33">
        <f t="shared" si="15"/>
        <v>3714.609375</v>
      </c>
      <c r="I27" s="33">
        <f t="shared" si="15"/>
        <v>3714.609375</v>
      </c>
      <c r="J27" s="33">
        <f t="shared" si="15"/>
        <v>3714.609375</v>
      </c>
      <c r="K27" s="33">
        <f t="shared" si="15"/>
        <v>3714.609375</v>
      </c>
      <c r="L27" s="33">
        <f t="shared" si="15"/>
        <v>3714.609375</v>
      </c>
      <c r="M27" s="33">
        <f t="shared" si="15"/>
        <v>3714.609375</v>
      </c>
      <c r="N27" s="33">
        <f t="shared" si="15"/>
        <v>3714.609375</v>
      </c>
      <c r="O27" s="33">
        <f t="shared" si="15"/>
        <v>3714.609375</v>
      </c>
      <c r="P27" s="33">
        <f t="shared" si="10"/>
        <v>44575.3125</v>
      </c>
    </row>
    <row r="29" spans="3:16">
      <c r="C29" s="7" t="s">
        <v>21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4">
        <f t="shared" si="10"/>
        <v>0</v>
      </c>
    </row>
    <row r="30" spans="3:16">
      <c r="C30" s="20" t="s">
        <v>22</v>
      </c>
      <c r="D30" s="33">
        <f>D29</f>
        <v>0</v>
      </c>
      <c r="E30" s="33">
        <f t="shared" ref="E30:P30" si="16">E29</f>
        <v>0</v>
      </c>
      <c r="F30" s="33">
        <f t="shared" si="16"/>
        <v>0</v>
      </c>
      <c r="G30" s="33">
        <f t="shared" si="16"/>
        <v>0</v>
      </c>
      <c r="H30" s="33">
        <f t="shared" si="16"/>
        <v>0</v>
      </c>
      <c r="I30" s="33">
        <f t="shared" si="16"/>
        <v>0</v>
      </c>
      <c r="J30" s="33">
        <f t="shared" si="16"/>
        <v>0</v>
      </c>
      <c r="K30" s="33">
        <f t="shared" si="16"/>
        <v>0</v>
      </c>
      <c r="L30" s="33">
        <f t="shared" si="16"/>
        <v>0</v>
      </c>
      <c r="M30" s="33">
        <f t="shared" si="16"/>
        <v>0</v>
      </c>
      <c r="N30" s="33">
        <f t="shared" si="16"/>
        <v>0</v>
      </c>
      <c r="O30" s="33">
        <f t="shared" si="16"/>
        <v>0</v>
      </c>
      <c r="P30" s="33">
        <f t="shared" si="16"/>
        <v>0</v>
      </c>
    </row>
    <row r="32" spans="3:16">
      <c r="C32" s="20" t="s">
        <v>23</v>
      </c>
      <c r="D32" s="33">
        <f>D22+D27+D30</f>
        <v>10919.6875</v>
      </c>
      <c r="E32" s="33">
        <f t="shared" ref="E32:O32" si="17">E22+E27+E30</f>
        <v>10919.6875</v>
      </c>
      <c r="F32" s="33">
        <f t="shared" si="17"/>
        <v>10919.6875</v>
      </c>
      <c r="G32" s="33">
        <f t="shared" si="17"/>
        <v>10919.6875</v>
      </c>
      <c r="H32" s="33">
        <f t="shared" si="17"/>
        <v>10919.6875</v>
      </c>
      <c r="I32" s="33">
        <f t="shared" si="17"/>
        <v>10919.6875</v>
      </c>
      <c r="J32" s="33">
        <f t="shared" si="17"/>
        <v>10919.6875</v>
      </c>
      <c r="K32" s="33">
        <f t="shared" si="17"/>
        <v>10919.6875</v>
      </c>
      <c r="L32" s="33">
        <f t="shared" si="17"/>
        <v>10919.6875</v>
      </c>
      <c r="M32" s="33">
        <f t="shared" si="17"/>
        <v>10919.6875</v>
      </c>
      <c r="N32" s="33">
        <f t="shared" si="17"/>
        <v>10919.6875</v>
      </c>
      <c r="O32" s="33">
        <f t="shared" si="17"/>
        <v>10919.6875</v>
      </c>
      <c r="P32" s="33">
        <f t="shared" ref="P32" si="18">SUM(D32:O32)</f>
        <v>131036.25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STAT-KPI</vt:lpstr>
    </vt:vector>
  </TitlesOfParts>
  <Company>Weatherby Consulting,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Edwards</dc:creator>
  <cp:lastModifiedBy>Ben Edwards</cp:lastModifiedBy>
  <dcterms:created xsi:type="dcterms:W3CDTF">2014-10-13T15:45:05Z</dcterms:created>
  <dcterms:modified xsi:type="dcterms:W3CDTF">2014-11-11T22:36:10Z</dcterms:modified>
</cp:coreProperties>
</file>